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" sheetId="1" r:id="rId1"/>
  </sheets>
  <externalReferences>
    <externalReference r:id="rId4"/>
  </externalReferences>
  <definedNames>
    <definedName name="DateAppr_RPT">#N/A</definedName>
    <definedName name="DateModif_RPT">#N/A</definedName>
    <definedName name="ei_1">#N/A</definedName>
    <definedName name="fior">#N/A</definedName>
    <definedName name="WhoCalc">#N/A</definedName>
    <definedName name="Анализ">'[1]патент'!#REF!</definedName>
    <definedName name="_xlnm.Print_Titles" localSheetId="0">'Приложение 1'!$8:$8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<sst xmlns="http://schemas.openxmlformats.org/spreadsheetml/2006/main" count="300" uniqueCount="280">
  <si>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</si>
  <si>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</si>
  <si>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</si>
  <si>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</si>
  <si>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БЕЗВОЗМЕЗДНЫЕ ПОСТУПЛЕНИЯ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</si>
  <si>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</si>
  <si>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Штрафы, санкции, возмещение ущерба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</si>
  <si>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</si>
  <si>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</si>
  <si>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</si>
  <si>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</si>
  <si>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</si>
  <si>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</si>
  <si>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</si>
  <si>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</si>
  <si>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</si>
  <si>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</si>
  <si>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</si>
  <si>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</si>
  <si>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</si>
  <si>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Налоги на совокупный доход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</si>
  <si>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</si>
  <si>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</si>
  <si>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</si>
  <si>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</si>
  <si>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товары (работы, услуги), реализуемые на территории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</si>
  <si>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</si>
  <si>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</si>
  <si>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</si>
  <si>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прибыль, доходы</t>
  </si>
  <si>
    <t>НАЛОГОВЫЕ И НЕНАЛОГОВЫЕ ДОХОДЫ</t>
  </si>
  <si>
    <t>рублей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</si>
  <si>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</si>
  <si>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</si>
  <si>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</si>
  <si>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</si>
  <si>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</si>
  <si>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</si>
  <si>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</si>
  <si>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</si>
  <si>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</si>
  <si>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</si>
  <si>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</si>
  <si>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</si>
  <si>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</si>
  <si>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</si>
  <si>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</si>
  <si>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</si>
  <si>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</si>
  <si>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</si>
  <si>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</si>
  <si>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</si>
  <si>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</si>
  <si>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</si>
  <si>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</si>
  <si>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</si>
  <si>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</si>
  <si>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</si>
  <si>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</si>
  <si>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</si>
  <si>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</si>
  <si>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</si>
  <si>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</si>
  <si>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</si>
  <si>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</si>
  <si>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</si>
  <si>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</si>
  <si>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</si>
  <si>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</si>
  <si>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</si>
  <si>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</si>
  <si>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</si>
  <si>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Прочие межбюджетные трансферты, передаваемые бюджетам городских округов (сумма платежа)</t>
  </si>
  <si>
    <t>Прочие субвенции бюджетам городских округов (сумма платежа)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</si>
  <si>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(сумма платежа)</t>
  </si>
  <si>
    <t>Субвенции бюджетам городских округов на выполнение передаваемых полномочий субъектов Российской Федерации (сумма платежа)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</si>
  <si>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(сумма платежа)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</si>
  <si>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(сумма платежа)</t>
  </si>
  <si>
    <t>Прочие доходы от оказания платных услуг (работ) получателями средств бюджетов городских округов (сумма платежа)</t>
  </si>
  <si>
    <t>Субсидии бюджетам городских округов на софинансирование капитальных вложений в объекты муниципальной собственности (сумма платежа)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</si>
  <si>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(сумма платежа)</t>
  </si>
  <si>
    <t>Прочие субсидии бюджетам городских округов (сумма платежа)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</si>
  <si>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</si>
  <si>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(иные доходы от собственности)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</si>
  <si>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</si>
  <si>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(сумма платежа)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</si>
  <si>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(сумма платежа)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</si>
  <si>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</si>
  <si>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(сумма платежа)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</si>
  <si>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(сумма платежа)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</si>
  <si>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пос. Вычегодский, д. Слуда, д. Свининская)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</si>
  <si>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городского округа "Котлас")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</si>
  <si>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 (сумма платежа (перерасчеты, недоимка и задолженность по соответствующему платежу))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</si>
  <si>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</si>
  <si>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отмененному))</t>
  </si>
  <si>
    <t>Единая субвенция бюджетам городских округов (сумма платежа)</t>
  </si>
  <si>
    <t>Дотации бюджетам городских округов на выравнивание бюджетной обеспеченности из бюджета субъекта Российской Федерации (сумма платежа)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</si>
  <si>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</si>
  <si>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</si>
  <si>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</si>
  <si>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301 1 16 01063 01 0023 140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</si>
  <si>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</si>
  <si>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платежу))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</si>
  <si>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предоставление права на размещение и эксплуатацию нестационарного торгового объекта)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</si>
  <si>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</si>
  <si>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</si>
  <si>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</si>
  <si>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</si>
  <si>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</si>
  <si>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Плата за сбросы загрязняющих веществ вводные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</si>
  <si>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</si>
  <si>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</si>
  <si>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округов на поддержку отрасли культуры (сумма платежа)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</si>
  <si>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поведения граждан на железнодорожном, воздушном или водном транспорте)</t>
  </si>
  <si>
    <t>182 1 03 02231 01 0000 110</t>
  </si>
  <si>
    <t>182 1 03 02241 01 0000 110</t>
  </si>
  <si>
    <t>182 1 03 02251 01 0000 110</t>
  </si>
  <si>
    <t>182 1 03 02261 01 0000 110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</si>
  <si>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</si>
  <si>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</si>
  <si>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</si>
  <si>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</si>
  <si>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000 1 00 00000 00 0000 000</t>
  </si>
  <si>
    <t>182 1 01 02010 01 1000 110</t>
  </si>
  <si>
    <t>182 1 01 02020 01 1000 110</t>
  </si>
  <si>
    <t>182 1 01 02030 01 1000 110</t>
  </si>
  <si>
    <t>182 1 01 02040 01 1000 110</t>
  </si>
  <si>
    <t>182 1 01 02080 01 1000 110</t>
  </si>
  <si>
    <t>182 1 01 02130 01 1000 110</t>
  </si>
  <si>
    <t>182 1 01 02140 01 1000 110</t>
  </si>
  <si>
    <t>182 1 05 01011 01 1000 110</t>
  </si>
  <si>
    <t>182 1 05 01021 01 1000 110</t>
  </si>
  <si>
    <t>182 1 05 04010 02 1000 110</t>
  </si>
  <si>
    <t>182 1 06 01020 04 1000 110</t>
  </si>
  <si>
    <t>182 1 06 04012 02 1000 110</t>
  </si>
  <si>
    <t>182 1 06 06032 04 1000 110</t>
  </si>
  <si>
    <t>182 1 06 06042 04 1000 110</t>
  </si>
  <si>
    <t>000 1 08 00000 00 0000 000</t>
  </si>
  <si>
    <t>182  1 08 03010 01 1050 110</t>
  </si>
  <si>
    <t>182  1 08 03010 01 1060 110</t>
  </si>
  <si>
    <t>104 1 08 07142 01 1000 110</t>
  </si>
  <si>
    <t>162 1 08 07150 01 1001 110</t>
  </si>
  <si>
    <t>000 1 11 00000 00 0000 000</t>
  </si>
  <si>
    <t>313 1 11 01040 04 0000 120</t>
  </si>
  <si>
    <t>162 1 11 05012 04 1010 120</t>
  </si>
  <si>
    <t>162 1 11 05024 04 2010 120</t>
  </si>
  <si>
    <t>162 1 11 05074 04 3010 120</t>
  </si>
  <si>
    <t>162 1 11 05074 04 3020 120</t>
  </si>
  <si>
    <t>313 1 11 09044 04 4100 120</t>
  </si>
  <si>
    <t>313 1 11 09044 04 4500 120</t>
  </si>
  <si>
    <t>162 1 11 09080 04 4200 120</t>
  </si>
  <si>
    <t>315 1 11 09080 04 4600 120</t>
  </si>
  <si>
    <t>048 1 12 01010 01 6000 120</t>
  </si>
  <si>
    <t>048 1 12 01030 01 6000 120</t>
  </si>
  <si>
    <t>048 1 12 01041 01 6000 120</t>
  </si>
  <si>
    <t>048 1 12 01042 01 6000 120</t>
  </si>
  <si>
    <t>000 1 13 00000 00 0000 000</t>
  </si>
  <si>
    <t>312 1 13 01994 04 0000 130</t>
  </si>
  <si>
    <t>316 1 13 01994 04 0000 130</t>
  </si>
  <si>
    <t>162 1 14 06012 04 0000 430</t>
  </si>
  <si>
    <t>162 1 14 13040 04 0002 410</t>
  </si>
  <si>
    <t>000 1 16 00000 00 0000 000</t>
  </si>
  <si>
    <t>301 1 16 01053 01 0035 140</t>
  </si>
  <si>
    <t>435 1 16 01053 01 0035 140</t>
  </si>
  <si>
    <t>435 1 16 01053 01 0059 140</t>
  </si>
  <si>
    <t>435 1 16 01053 01 0351 140</t>
  </si>
  <si>
    <t>301 1 16 01053 01 9000 140</t>
  </si>
  <si>
    <t>435 1 16 01053 01 9000 140</t>
  </si>
  <si>
    <t>435 1 16 01063 01 0008 140</t>
  </si>
  <si>
    <t>301 1 16 01063 01 0009 140</t>
  </si>
  <si>
    <t>435 1 16 01063 01 0009 140</t>
  </si>
  <si>
    <t>435 1 16 01063 01 0091 140</t>
  </si>
  <si>
    <t>301 1 16 01063 01 0101 140</t>
  </si>
  <si>
    <t>435 1 16 01063 01 0101 140</t>
  </si>
  <si>
    <t>301 1 16 01063 01 9000 140</t>
  </si>
  <si>
    <t>435 1 16 01063 01 9000 140</t>
  </si>
  <si>
    <t>301 1 16 01073 01 0017 140</t>
  </si>
  <si>
    <t>435 1 16 01073 01 0017 140</t>
  </si>
  <si>
    <t>435 1 16 01073 01 0019 140</t>
  </si>
  <si>
    <t>301 1 16 01073 01 0027 140</t>
  </si>
  <si>
    <t>435 1 16 01073 01 0027 140</t>
  </si>
  <si>
    <t>435 1 16 01073 01 9000 140</t>
  </si>
  <si>
    <t>435 1 16 01083 01 0002 140</t>
  </si>
  <si>
    <t>435 1 16 01083 01 0037 140</t>
  </si>
  <si>
    <t>435 1 16 01083 01 0039 140</t>
  </si>
  <si>
    <t>435 1 16 01083 01 0281 140</t>
  </si>
  <si>
    <t>301 1 16 01113 01 0017 140</t>
  </si>
  <si>
    <t>301 1 16 01113 01 9000 140</t>
  </si>
  <si>
    <t>435 1 16 01113 01 9000 140</t>
  </si>
  <si>
    <t>435 1 16 01123 01 0003 140</t>
  </si>
  <si>
    <t>435 1 16 01133 01 0025 140</t>
  </si>
  <si>
    <t>435 1 16 01133 01 9000 140</t>
  </si>
  <si>
    <t>435 1 16 01143 01 0002 140</t>
  </si>
  <si>
    <t>435 1 16 01143 01 0016 140</t>
  </si>
  <si>
    <t>435 1 16 01143 01 0101 140</t>
  </si>
  <si>
    <t>435 1 16 01143 01 0102 140</t>
  </si>
  <si>
    <t>435 1 16 01143 01 9000 140</t>
  </si>
  <si>
    <t>435 1 16 01153 01 0005 140</t>
  </si>
  <si>
    <t>435 1 16 01153 01 0006 140</t>
  </si>
  <si>
    <t>435 1 16 01153 01 0012 140</t>
  </si>
  <si>
    <t>435 1 16 01153 01 9000 140</t>
  </si>
  <si>
    <t>435 1 16 01173 01 0007 140</t>
  </si>
  <si>
    <t>435 1 16 01173 01 0008 140</t>
  </si>
  <si>
    <t>435 1 16 01173 01 9000 140</t>
  </si>
  <si>
    <t>390 1 16 01193 01 0005 140</t>
  </si>
  <si>
    <t>435 1 16 01193 01 0005 140</t>
  </si>
  <si>
    <t>390 1 16 01193 01 0007 140</t>
  </si>
  <si>
    <t>435 1 16 01193 01 0012 140</t>
  </si>
  <si>
    <t>435 1 16 01193 01 0013 140</t>
  </si>
  <si>
    <t>435 1 16 01193 01 0029 140</t>
  </si>
  <si>
    <t>390 1 16 01193 01 0401 140</t>
  </si>
  <si>
    <t>435 1 16 01193 01 0401 140</t>
  </si>
  <si>
    <t>301 1 16 01193 01 9000 140</t>
  </si>
  <si>
    <t>435 1 16 01193 01 9000 140</t>
  </si>
  <si>
    <t>435 1 16 01203 01 0006 140</t>
  </si>
  <si>
    <t>435 1 16 01203 01 0007 140</t>
  </si>
  <si>
    <t>435 1 16 01203 01 0008 140</t>
  </si>
  <si>
    <t>435 1 16 01203 01 0010 140</t>
  </si>
  <si>
    <t>435 1 16 01203 01 0012 140</t>
  </si>
  <si>
    <t>435 1 16 01203 01 0013 140</t>
  </si>
  <si>
    <t>301 1 16 01203 01 0021 140</t>
  </si>
  <si>
    <t>435 1 16 01203 01 0021 140</t>
  </si>
  <si>
    <t>435 1 16 01203 01 0025 140</t>
  </si>
  <si>
    <t>301 1 16 01203 01 9000 140</t>
  </si>
  <si>
    <t>435 1 16 01203 01 9000 140</t>
  </si>
  <si>
    <t>312 1 16 02010 02 5000 140</t>
  </si>
  <si>
    <t>104 1 16 07090 04 0000 140</t>
  </si>
  <si>
    <t>390 1 16 10123 01 0041 140</t>
  </si>
  <si>
    <t>313 1 16 11064 01 0000 140</t>
  </si>
  <si>
    <t>000 2 00 00000 00 0000 000</t>
  </si>
  <si>
    <t>000 2 02 00000 00 0000 000</t>
  </si>
  <si>
    <t>090 2 02 15001 04 0000 150</t>
  </si>
  <si>
    <t>000 2 02 20000 00 0000 150</t>
  </si>
  <si>
    <t>316 2 02 25304 04 0000 150</t>
  </si>
  <si>
    <t>316 2 02 25466 04 0000 150</t>
  </si>
  <si>
    <t>316 2 02 25519 04 0000 150</t>
  </si>
  <si>
    <t>316 2 02 29999 04 0000 150</t>
  </si>
  <si>
    <t>000 2 02 30000 00 0000 150</t>
  </si>
  <si>
    <t>313 2 02 30024 04 0000 150</t>
  </si>
  <si>
    <t>315 2 02 30024 04 0000 150</t>
  </si>
  <si>
    <t>316 2 02 30024 04 0000 150</t>
  </si>
  <si>
    <t>316 2 02 30029 04 0000 150</t>
  </si>
  <si>
    <t>162 2 02 35082 04 0000 150</t>
  </si>
  <si>
    <t>312 2 02 35120 04 0000 150</t>
  </si>
  <si>
    <t>316 2 02 35303 04 0000 150</t>
  </si>
  <si>
    <t>090 2 02 39998 04 0000 150</t>
  </si>
  <si>
    <t>162 2 02 39999 04 0000 150</t>
  </si>
  <si>
    <t>316 2 02 39999 04 0000 150</t>
  </si>
  <si>
    <t>000 2 02 40000 00 0000 150</t>
  </si>
  <si>
    <t>313 2 02 49999 04 0000 150</t>
  </si>
  <si>
    <t>316 2 02 49999 04 0000 150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</si>
  <si>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</si>
  <si>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Доходы от оказания платных услуг и компенсации затрат государства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</si>
  <si>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(доходы от приватизации арендуемого имущества)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</si>
  <si>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</si>
  <si>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</si>
  <si>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</si>
  <si>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Безвозмездные поступления от других бюджетов бюджетной системы Российской Федерации</t>
  </si>
  <si>
    <t>000 2 02 10000 00 0000 150</t>
  </si>
  <si>
    <t>000 1 12 00000 00 0000 000</t>
  </si>
  <si>
    <t>000 1 14 00000 00 0000 000</t>
  </si>
  <si>
    <t>000 1 01 00000 00 0000 000</t>
  </si>
  <si>
    <t>000 1 03 00000 00 0000 000</t>
  </si>
  <si>
    <t>000 1 05 00000 00 0000 000</t>
  </si>
  <si>
    <t>000 1 06 00000 00 0000 000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</si>
  <si>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(сумма платежа)</t>
  </si>
  <si>
    <t>075 1 16 01193 01 0030 140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</si>
  <si>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</si>
  <si>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075 1 16 01193 01 9000 140</t>
  </si>
  <si>
    <t>090 2 02 15002 04 0000 150</t>
  </si>
  <si>
    <t>Дотации бюджетам городских округов на поддержку мер по обеспечению сбалансированности бюджетов (сумма платежа)</t>
  </si>
  <si>
    <t>313 2 02 27112 04 0000 150</t>
  </si>
  <si>
    <t>312 1 11 01040 04 0000 120</t>
  </si>
  <si>
    <t xml:space="preserve">Прогнозируемые доходы бюджета </t>
  </si>
  <si>
    <t>городского округа "Котлас" по видам и подвидам</t>
  </si>
  <si>
    <t>на 2024 год</t>
  </si>
  <si>
    <t>Наименование доходов</t>
  </si>
  <si>
    <t>Код бюджетной классификации</t>
  </si>
  <si>
    <t>2024 год</t>
  </si>
  <si>
    <t>ВСЕГО ДОХОДОВ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</si>
</sst>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_р_._-;\-* #,##0.0_р_._-;_-* &quot;-&quot;?_р_._-;_-@_-"/>
  </numFmts>
  <fonts count="47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 Cyr"/>
      <family val="0"/>
    </font>
    <font>
      <b/>
      <sz val="16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b/>
      <sz val="12"/>
      <name val="PT Astra Serif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sz val="12"/>
      <color indexed="17"/>
      <name val="PT Astra Serif"/>
      <family val="2"/>
    </font>
    <font>
      <sz val="12"/>
      <color indexed="20"/>
      <name val="PT Astra Serif"/>
      <family val="2"/>
    </font>
    <font>
      <sz val="12"/>
      <color indexed="60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sz val="12"/>
      <color indexed="52"/>
      <name val="PT Astra Serif"/>
      <family val="2"/>
    </font>
    <font>
      <b/>
      <sz val="12"/>
      <color indexed="9"/>
      <name val="PT Astra Serif"/>
      <family val="2"/>
    </font>
    <font>
      <sz val="12"/>
      <color indexed="10"/>
      <name val="PT Astra Serif"/>
      <family val="2"/>
    </font>
    <font>
      <i/>
      <sz val="12"/>
      <color indexed="23"/>
      <name val="PT Astra Serif"/>
      <family val="2"/>
    </font>
    <font>
      <b/>
      <sz val="12"/>
      <color indexed="8"/>
      <name val="PT Astra Serif"/>
      <family val="2"/>
    </font>
    <font>
      <sz val="12"/>
      <color indexed="9"/>
      <name val="PT Astra Serif"/>
      <family val="2"/>
    </font>
    <font>
      <sz val="11"/>
      <color indexed="8"/>
      <name val="PT Astra Serif"/>
      <family val="0"/>
    </font>
    <font>
      <sz val="12"/>
      <color theme="1"/>
      <name val="PT Astra Serif"/>
      <family val="2"/>
    </font>
    <font>
      <sz val="10"/>
      <color rgb="FF000000"/>
      <name val="Arial Cyr"/>
      <family val="0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0" borderId="0" xfId="53" applyFont="1">
      <alignment/>
      <protection/>
    </xf>
    <xf numFmtId="0" fontId="7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right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4" fontId="8" fillId="0" borderId="12" xfId="53" applyNumberFormat="1" applyFont="1" applyBorder="1" applyAlignment="1">
      <alignment horizontal="center" vertical="center" wrapText="1"/>
      <protection/>
    </xf>
    <xf numFmtId="4" fontId="9" fillId="0" borderId="13" xfId="53" applyNumberFormat="1" applyFont="1" applyBorder="1" applyAlignment="1">
      <alignment horizontal="center" vertical="center" wrapText="1"/>
      <protection/>
    </xf>
    <xf numFmtId="4" fontId="8" fillId="0" borderId="13" xfId="53" applyNumberFormat="1" applyFont="1" applyBorder="1" applyAlignment="1">
      <alignment horizontal="center" vertical="center" wrapText="1"/>
      <protection/>
    </xf>
    <xf numFmtId="4" fontId="8" fillId="0" borderId="13" xfId="53" applyNumberFormat="1" applyFont="1" applyBorder="1" applyAlignment="1">
      <alignment horizontal="center" vertical="center"/>
      <protection/>
    </xf>
    <xf numFmtId="4" fontId="9" fillId="0" borderId="13" xfId="53" applyNumberFormat="1" applyFont="1" applyBorder="1" applyAlignment="1">
      <alignment horizontal="center" vertical="center"/>
      <protection/>
    </xf>
    <xf numFmtId="2" fontId="8" fillId="33" borderId="13" xfId="53" applyNumberFormat="1" applyFont="1" applyFill="1" applyBorder="1" applyAlignment="1">
      <alignment vertical="center" wrapText="1"/>
      <protection/>
    </xf>
    <xf numFmtId="2" fontId="8" fillId="33" borderId="13" xfId="53" applyNumberFormat="1" applyFont="1" applyFill="1" applyBorder="1" applyAlignment="1">
      <alignment horizontal="center" vertical="center" wrapText="1"/>
      <protection/>
    </xf>
    <xf numFmtId="49" fontId="8" fillId="33" borderId="13" xfId="53" applyNumberFormat="1" applyFont="1" applyFill="1" applyBorder="1" applyAlignment="1">
      <alignment horizontal="center" vertical="center" wrapText="1"/>
      <protection/>
    </xf>
    <xf numFmtId="2" fontId="8" fillId="0" borderId="13" xfId="53" applyNumberFormat="1" applyFont="1" applyBorder="1" applyAlignment="1">
      <alignment horizontal="left" vertical="center" wrapText="1"/>
      <protection/>
    </xf>
    <xf numFmtId="2" fontId="9" fillId="0" borderId="13" xfId="53" applyNumberFormat="1" applyFont="1" applyBorder="1" applyAlignment="1">
      <alignment horizontal="left" vertical="center" wrapText="1"/>
      <protection/>
    </xf>
    <xf numFmtId="49" fontId="9" fillId="0" borderId="13" xfId="53" applyNumberFormat="1" applyFont="1" applyBorder="1" applyAlignment="1">
      <alignment horizontal="center" vertical="center" wrapText="1"/>
      <protection/>
    </xf>
    <xf numFmtId="2" fontId="9" fillId="0" borderId="13" xfId="53" applyNumberFormat="1" applyFont="1" applyBorder="1" applyAlignment="1">
      <alignment horizontal="center" vertical="center" wrapText="1"/>
      <protection/>
    </xf>
    <xf numFmtId="4" fontId="9" fillId="0" borderId="13" xfId="56" applyNumberFormat="1" applyFont="1" applyBorder="1" applyAlignment="1">
      <alignment horizontal="center" vertical="center" wrapText="1"/>
      <protection/>
    </xf>
    <xf numFmtId="0" fontId="9" fillId="0" borderId="13" xfId="55" applyFont="1" applyBorder="1" applyAlignment="1">
      <alignment vertical="center" wrapText="1"/>
      <protection/>
    </xf>
    <xf numFmtId="2" fontId="8" fillId="0" borderId="12" xfId="53" applyNumberFormat="1" applyFont="1" applyBorder="1" applyAlignment="1">
      <alignment horizontal="left" vertical="center" wrapText="1"/>
      <protection/>
    </xf>
    <xf numFmtId="2" fontId="8" fillId="0" borderId="12" xfId="53" applyNumberFormat="1" applyFont="1" applyBorder="1" applyAlignment="1">
      <alignment horizontal="center" vertical="center" wrapText="1"/>
      <protection/>
    </xf>
    <xf numFmtId="2" fontId="8" fillId="0" borderId="13" xfId="53" applyNumberFormat="1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left" vertical="center" wrapText="1"/>
      <protection/>
    </xf>
    <xf numFmtId="0" fontId="9" fillId="0" borderId="13" xfId="53" applyFont="1" applyBorder="1" applyAlignment="1">
      <alignment vertical="center" wrapText="1"/>
      <protection/>
    </xf>
    <xf numFmtId="0" fontId="9" fillId="33" borderId="13" xfId="55" applyFont="1" applyFill="1" applyBorder="1" applyAlignment="1">
      <alignment vertical="center" wrapText="1"/>
      <protection/>
    </xf>
    <xf numFmtId="1" fontId="8" fillId="0" borderId="13" xfId="53" applyNumberFormat="1" applyFont="1" applyBorder="1" applyAlignment="1">
      <alignment horizontal="center" vertical="center" wrapText="1"/>
      <protection/>
    </xf>
    <xf numFmtId="1" fontId="8" fillId="0" borderId="13" xfId="53" applyNumberFormat="1" applyFont="1" applyBorder="1" applyAlignment="1">
      <alignment horizontal="left" vertical="center" wrapText="1"/>
      <protection/>
    </xf>
    <xf numFmtId="1" fontId="9" fillId="0" borderId="13" xfId="53" applyNumberFormat="1" applyFont="1" applyBorder="1" applyAlignment="1">
      <alignment horizontal="center" vertical="center" wrapText="1"/>
      <protection/>
    </xf>
    <xf numFmtId="1" fontId="9" fillId="0" borderId="13" xfId="53" applyNumberFormat="1" applyFont="1" applyBorder="1" applyAlignment="1">
      <alignment horizontal="left" vertical="center" wrapText="1"/>
      <protection/>
    </xf>
    <xf numFmtId="49" fontId="8" fillId="0" borderId="13" xfId="53" applyNumberFormat="1" applyFont="1" applyBorder="1" applyAlignment="1">
      <alignment horizontal="center" vertical="center" wrapText="1"/>
      <protection/>
    </xf>
    <xf numFmtId="49" fontId="8" fillId="0" borderId="13" xfId="53" applyNumberFormat="1" applyFont="1" applyBorder="1" applyAlignment="1">
      <alignment horizontal="left" vertical="center" wrapText="1"/>
      <protection/>
    </xf>
    <xf numFmtId="49" fontId="9" fillId="33" borderId="13" xfId="53" applyNumberFormat="1" applyFont="1" applyFill="1" applyBorder="1" applyAlignment="1">
      <alignment horizontal="left" vertical="center" wrapText="1"/>
      <protection/>
    </xf>
    <xf numFmtId="49" fontId="9" fillId="0" borderId="13" xfId="53" applyNumberFormat="1" applyFont="1" applyBorder="1" applyAlignment="1">
      <alignment horizontal="left" vertical="center" wrapText="1"/>
      <protection/>
    </xf>
    <xf numFmtId="2" fontId="8" fillId="33" borderId="12" xfId="53" applyNumberFormat="1" applyFont="1" applyFill="1" applyBorder="1" applyAlignment="1">
      <alignment horizontal="left" vertical="center" wrapText="1"/>
      <protection/>
    </xf>
    <xf numFmtId="2" fontId="8" fillId="33" borderId="12" xfId="53" applyNumberFormat="1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left" vertical="center" wrapText="1"/>
      <protection/>
    </xf>
    <xf numFmtId="166" fontId="8" fillId="33" borderId="13" xfId="53" applyNumberFormat="1" applyFont="1" applyFill="1" applyBorder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2" fontId="8" fillId="34" borderId="11" xfId="53" applyNumberFormat="1" applyFont="1" applyFill="1" applyBorder="1" applyAlignment="1">
      <alignment horizontal="left" vertical="center" wrapText="1"/>
      <protection/>
    </xf>
    <xf numFmtId="2" fontId="8" fillId="34" borderId="11" xfId="53" applyNumberFormat="1" applyFont="1" applyFill="1" applyBorder="1" applyAlignment="1">
      <alignment horizontal="center" vertical="center" wrapText="1"/>
      <protection/>
    </xf>
    <xf numFmtId="4" fontId="8" fillId="34" borderId="11" xfId="53" applyNumberFormat="1" applyFont="1" applyFill="1" applyBorder="1" applyAlignment="1">
      <alignment horizontal="center" vertical="center" wrapText="1"/>
      <protection/>
    </xf>
    <xf numFmtId="0" fontId="8" fillId="35" borderId="11" xfId="53" applyFont="1" applyFill="1" applyBorder="1" applyAlignment="1">
      <alignment vertical="center"/>
      <protection/>
    </xf>
    <xf numFmtId="0" fontId="6" fillId="35" borderId="11" xfId="53" applyFont="1" applyFill="1" applyBorder="1" applyAlignment="1">
      <alignment horizontal="center" vertical="center"/>
      <protection/>
    </xf>
    <xf numFmtId="4" fontId="8" fillId="35" borderId="11" xfId="53" applyNumberFormat="1" applyFont="1" applyFill="1" applyBorder="1" applyAlignment="1">
      <alignment horizontal="center" vertical="center"/>
      <protection/>
    </xf>
    <xf numFmtId="0" fontId="8" fillId="0" borderId="0" xfId="56" applyFont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_4 - Расчеты по прогнозу 2013-201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2</xdr:col>
      <xdr:colOff>1200150</xdr:colOff>
      <xdr:row>1</xdr:row>
      <xdr:rowOff>866775</xdr:rowOff>
    </xdr:to>
    <xdr:sp>
      <xdr:nvSpPr>
        <xdr:cNvPr id="1" name="Rectangle 3"/>
        <xdr:cNvSpPr>
          <a:spLocks/>
        </xdr:cNvSpPr>
      </xdr:nvSpPr>
      <xdr:spPr>
        <a:xfrm>
          <a:off x="4391025" y="0"/>
          <a:ext cx="31337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"14" декабря 2023 года  № 21-н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5"/>
  <sheetViews>
    <sheetView tabSelected="1" zoomScaleSheetLayoutView="70" zoomScalePageLayoutView="0" workbookViewId="0" topLeftCell="A142">
      <selection activeCell="D2" sqref="D2"/>
    </sheetView>
  </sheetViews>
  <sheetFormatPr defaultColWidth="9.140625" defaultRowHeight="15"/>
  <cols>
    <col min="1" max="1" width="63.57421875" style="1" customWidth="1"/>
    <col min="2" max="2" width="31.28125" style="2" customWidth="1"/>
    <col min="3" max="3" width="18.140625" style="1" customWidth="1"/>
    <col min="4" max="8" width="9.140625" style="1" customWidth="1"/>
    <col min="9" max="16384" width="9.140625" style="1" customWidth="1"/>
  </cols>
  <sheetData>
    <row r="1" spans="1:3" ht="20.25">
      <c r="A1" s="38"/>
      <c r="B1" s="38"/>
      <c r="C1" s="38"/>
    </row>
    <row r="2" ht="89.25" customHeight="1"/>
    <row r="3" spans="1:3" ht="15.75">
      <c r="A3" s="45" t="s">
        <v>273</v>
      </c>
      <c r="B3" s="45"/>
      <c r="C3" s="45"/>
    </row>
    <row r="4" spans="1:3" ht="15.75">
      <c r="A4" s="45" t="s">
        <v>274</v>
      </c>
      <c r="B4" s="45"/>
      <c r="C4" s="45"/>
    </row>
    <row r="5" spans="1:3" ht="15.75">
      <c r="A5" s="45" t="s">
        <v>275</v>
      </c>
      <c r="B5" s="45"/>
      <c r="C5" s="45"/>
    </row>
    <row r="7" ht="15.75">
      <c r="C7" s="3" t="s">
        <v>31</v>
      </c>
    </row>
    <row r="8" spans="1:3" ht="15" customHeight="1">
      <c r="A8" s="4" t="s">
        <v>276</v>
      </c>
      <c r="B8" s="5" t="s">
        <v>277</v>
      </c>
      <c r="C8" s="4" t="s">
        <v>278</v>
      </c>
    </row>
    <row r="9" spans="1:3" ht="25.5" customHeight="1">
      <c r="A9" s="39" t="s">
        <v>30</v>
      </c>
      <c r="B9" s="40" t="s">
        <v>122</v>
      </c>
      <c r="C9" s="41">
        <f>C10+C18+C23+C27+C32+C37+C48+C53+C56+C59</f>
        <v>998609523.7505</v>
      </c>
    </row>
    <row r="10" spans="1:3" ht="25.5" customHeight="1">
      <c r="A10" s="20" t="s">
        <v>29</v>
      </c>
      <c r="B10" s="21" t="s">
        <v>261</v>
      </c>
      <c r="C10" s="6">
        <f>SUM(C11:C17)</f>
        <v>716098245</v>
      </c>
    </row>
    <row r="11" spans="1:3" ht="89.25">
      <c r="A11" s="19" t="s">
        <v>118</v>
      </c>
      <c r="B11" s="17" t="s">
        <v>123</v>
      </c>
      <c r="C11" s="7">
        <f>1904850000*0.365</f>
        <v>695270250</v>
      </c>
    </row>
    <row r="12" spans="1:3" ht="102">
      <c r="A12" s="19" t="s">
        <v>28</v>
      </c>
      <c r="B12" s="17" t="s">
        <v>124</v>
      </c>
      <c r="C12" s="7">
        <f>5621000*0.365</f>
        <v>2051665</v>
      </c>
    </row>
    <row r="13" spans="1:3" ht="51">
      <c r="A13" s="19" t="s">
        <v>27</v>
      </c>
      <c r="B13" s="17" t="s">
        <v>125</v>
      </c>
      <c r="C13" s="7">
        <f>24320000*0.365</f>
        <v>8876800</v>
      </c>
    </row>
    <row r="14" spans="1:3" ht="89.25">
      <c r="A14" s="19" t="s">
        <v>26</v>
      </c>
      <c r="B14" s="17" t="s">
        <v>126</v>
      </c>
      <c r="C14" s="7">
        <f>926000*0.365</f>
        <v>337990</v>
      </c>
    </row>
    <row r="15" spans="1:3" ht="114.75">
      <c r="A15" s="19" t="s">
        <v>119</v>
      </c>
      <c r="B15" s="17" t="s">
        <v>127</v>
      </c>
      <c r="C15" s="7">
        <f>7069000*0.365</f>
        <v>2580185</v>
      </c>
    </row>
    <row r="16" spans="1:3" ht="63.75">
      <c r="A16" s="19" t="s">
        <v>120</v>
      </c>
      <c r="B16" s="17" t="s">
        <v>128</v>
      </c>
      <c r="C16" s="7">
        <f>13709000*0.365</f>
        <v>5003785</v>
      </c>
    </row>
    <row r="17" spans="1:3" ht="63.75">
      <c r="A17" s="19" t="s">
        <v>121</v>
      </c>
      <c r="B17" s="17" t="s">
        <v>129</v>
      </c>
      <c r="C17" s="7">
        <f>5418000*0.365</f>
        <v>1977570</v>
      </c>
    </row>
    <row r="18" spans="1:3" ht="31.5">
      <c r="A18" s="14" t="s">
        <v>25</v>
      </c>
      <c r="B18" s="22" t="s">
        <v>262</v>
      </c>
      <c r="C18" s="8">
        <f>SUM(C19:C22)</f>
        <v>11765005.250500001</v>
      </c>
    </row>
    <row r="19" spans="1:3" ht="76.5">
      <c r="A19" s="23" t="s">
        <v>24</v>
      </c>
      <c r="B19" s="17" t="s">
        <v>114</v>
      </c>
      <c r="C19" s="7">
        <f>5545607000*0.21215%-C20-C21-C22</f>
        <v>5976610.250500001</v>
      </c>
    </row>
    <row r="20" spans="1:3" ht="89.25">
      <c r="A20" s="23" t="s">
        <v>23</v>
      </c>
      <c r="B20" s="17" t="s">
        <v>115</v>
      </c>
      <c r="C20" s="7">
        <f>11765000*0.3%</f>
        <v>35295</v>
      </c>
    </row>
    <row r="21" spans="1:3" ht="76.5">
      <c r="A21" s="23" t="s">
        <v>22</v>
      </c>
      <c r="B21" s="17" t="s">
        <v>116</v>
      </c>
      <c r="C21" s="7">
        <f>11765000*54%</f>
        <v>6353100</v>
      </c>
    </row>
    <row r="22" spans="1:3" ht="76.5">
      <c r="A22" s="23" t="s">
        <v>21</v>
      </c>
      <c r="B22" s="17" t="s">
        <v>117</v>
      </c>
      <c r="C22" s="7">
        <v>-600000</v>
      </c>
    </row>
    <row r="23" spans="1:3" ht="25.5" customHeight="1">
      <c r="A23" s="14" t="s">
        <v>20</v>
      </c>
      <c r="B23" s="22" t="s">
        <v>263</v>
      </c>
      <c r="C23" s="8">
        <f>SUM(C24:C26)</f>
        <v>81200350</v>
      </c>
    </row>
    <row r="24" spans="1:3" ht="51">
      <c r="A24" s="19" t="s">
        <v>19</v>
      </c>
      <c r="B24" s="17" t="s">
        <v>130</v>
      </c>
      <c r="C24" s="7">
        <f>54247350-C25</f>
        <v>33647350</v>
      </c>
    </row>
    <row r="25" spans="1:3" ht="63.75">
      <c r="A25" s="19" t="s">
        <v>18</v>
      </c>
      <c r="B25" s="17" t="s">
        <v>131</v>
      </c>
      <c r="C25" s="7">
        <v>20600000</v>
      </c>
    </row>
    <row r="26" spans="1:3" ht="51">
      <c r="A26" s="24" t="s">
        <v>17</v>
      </c>
      <c r="B26" s="17" t="s">
        <v>132</v>
      </c>
      <c r="C26" s="7">
        <v>26953000</v>
      </c>
    </row>
    <row r="27" spans="1:3" ht="25.5" customHeight="1">
      <c r="A27" s="14" t="s">
        <v>10</v>
      </c>
      <c r="B27" s="22" t="s">
        <v>264</v>
      </c>
      <c r="C27" s="8">
        <f>SUM(C28:C31)</f>
        <v>126469000</v>
      </c>
    </row>
    <row r="28" spans="1:3" ht="63.75">
      <c r="A28" s="19" t="s">
        <v>16</v>
      </c>
      <c r="B28" s="17" t="s">
        <v>133</v>
      </c>
      <c r="C28" s="7">
        <v>46173000</v>
      </c>
    </row>
    <row r="29" spans="1:3" ht="38.25">
      <c r="A29" s="25" t="s">
        <v>111</v>
      </c>
      <c r="B29" s="17" t="s">
        <v>134</v>
      </c>
      <c r="C29" s="7">
        <v>54602000</v>
      </c>
    </row>
    <row r="30" spans="1:3" ht="51">
      <c r="A30" s="25" t="s">
        <v>15</v>
      </c>
      <c r="B30" s="17" t="s">
        <v>135</v>
      </c>
      <c r="C30" s="7">
        <f>25694000-C31</f>
        <v>15594000</v>
      </c>
    </row>
    <row r="31" spans="1:3" ht="51">
      <c r="A31" s="25" t="s">
        <v>14</v>
      </c>
      <c r="B31" s="17" t="s">
        <v>136</v>
      </c>
      <c r="C31" s="7">
        <v>10100000</v>
      </c>
    </row>
    <row r="32" spans="1:3" ht="25.5" customHeight="1">
      <c r="A32" s="27" t="s">
        <v>13</v>
      </c>
      <c r="B32" s="26" t="s">
        <v>137</v>
      </c>
      <c r="C32" s="9">
        <f>SUM(C33:C36)</f>
        <v>13355000</v>
      </c>
    </row>
    <row r="33" spans="1:3" ht="51">
      <c r="A33" s="19" t="s">
        <v>12</v>
      </c>
      <c r="B33" s="28" t="s">
        <v>138</v>
      </c>
      <c r="C33" s="10">
        <f>12780000-C34</f>
        <v>12680000</v>
      </c>
    </row>
    <row r="34" spans="1:3" ht="51">
      <c r="A34" s="19" t="s">
        <v>11</v>
      </c>
      <c r="B34" s="28" t="s">
        <v>139</v>
      </c>
      <c r="C34" s="10">
        <v>100000</v>
      </c>
    </row>
    <row r="35" spans="1:3" ht="153">
      <c r="A35" s="29" t="s">
        <v>94</v>
      </c>
      <c r="B35" s="28" t="s">
        <v>140</v>
      </c>
      <c r="C35" s="10">
        <v>400000</v>
      </c>
    </row>
    <row r="36" spans="1:3" ht="38.25">
      <c r="A36" s="29" t="s">
        <v>102</v>
      </c>
      <c r="B36" s="28" t="s">
        <v>141</v>
      </c>
      <c r="C36" s="10">
        <v>175000</v>
      </c>
    </row>
    <row r="37" spans="1:3" ht="31.5">
      <c r="A37" s="31" t="s">
        <v>9</v>
      </c>
      <c r="B37" s="30" t="s">
        <v>142</v>
      </c>
      <c r="C37" s="9">
        <f>SUM(C38:C47)</f>
        <v>39105355.83</v>
      </c>
    </row>
    <row r="38" spans="1:3" ht="38.25">
      <c r="A38" s="32" t="s">
        <v>85</v>
      </c>
      <c r="B38" s="16" t="s">
        <v>272</v>
      </c>
      <c r="C38" s="10">
        <f>793600*0.5</f>
        <v>396800</v>
      </c>
    </row>
    <row r="39" spans="1:3" ht="38.25">
      <c r="A39" s="32" t="s">
        <v>85</v>
      </c>
      <c r="B39" s="16" t="s">
        <v>143</v>
      </c>
      <c r="C39" s="10">
        <v>1000000</v>
      </c>
    </row>
    <row r="40" spans="1:3" ht="76.5">
      <c r="A40" s="33" t="s">
        <v>93</v>
      </c>
      <c r="B40" s="16" t="s">
        <v>144</v>
      </c>
      <c r="C40" s="10">
        <v>11721873.6</v>
      </c>
    </row>
    <row r="41" spans="1:3" ht="63.75">
      <c r="A41" s="33" t="s">
        <v>92</v>
      </c>
      <c r="B41" s="16" t="s">
        <v>145</v>
      </c>
      <c r="C41" s="10">
        <v>151449</v>
      </c>
    </row>
    <row r="42" spans="1:3" ht="51">
      <c r="A42" s="33" t="s">
        <v>91</v>
      </c>
      <c r="B42" s="16" t="s">
        <v>146</v>
      </c>
      <c r="C42" s="10">
        <v>9279172.88</v>
      </c>
    </row>
    <row r="43" spans="1:3" ht="51">
      <c r="A43" s="33" t="s">
        <v>90</v>
      </c>
      <c r="B43" s="16" t="s">
        <v>147</v>
      </c>
      <c r="C43" s="10">
        <v>1503882.46</v>
      </c>
    </row>
    <row r="44" spans="1:3" ht="63.75">
      <c r="A44" s="33" t="s">
        <v>84</v>
      </c>
      <c r="B44" s="16" t="s">
        <v>148</v>
      </c>
      <c r="C44" s="10">
        <v>11992000</v>
      </c>
    </row>
    <row r="45" spans="1:3" ht="63.75">
      <c r="A45" s="33" t="s">
        <v>83</v>
      </c>
      <c r="B45" s="16" t="s">
        <v>149</v>
      </c>
      <c r="C45" s="10">
        <v>52800</v>
      </c>
    </row>
    <row r="46" spans="1:3" ht="89.25">
      <c r="A46" s="33" t="s">
        <v>251</v>
      </c>
      <c r="B46" s="16" t="s">
        <v>150</v>
      </c>
      <c r="C46" s="10">
        <v>1494226.29</v>
      </c>
    </row>
    <row r="47" spans="1:3" ht="89.25">
      <c r="A47" s="33" t="s">
        <v>103</v>
      </c>
      <c r="B47" s="16" t="s">
        <v>151</v>
      </c>
      <c r="C47" s="10">
        <v>1513151.6</v>
      </c>
    </row>
    <row r="48" spans="1:3" ht="25.5" customHeight="1">
      <c r="A48" s="31" t="s">
        <v>8</v>
      </c>
      <c r="B48" s="30" t="s">
        <v>259</v>
      </c>
      <c r="C48" s="9">
        <f>SUM(C49:C52)</f>
        <v>5047200</v>
      </c>
    </row>
    <row r="49" spans="1:3" ht="51">
      <c r="A49" s="19" t="s">
        <v>99</v>
      </c>
      <c r="B49" s="16" t="s">
        <v>152</v>
      </c>
      <c r="C49" s="10">
        <f>470000*0.6</f>
        <v>282000</v>
      </c>
    </row>
    <row r="50" spans="1:3" ht="38.25">
      <c r="A50" s="19" t="s">
        <v>109</v>
      </c>
      <c r="B50" s="16" t="s">
        <v>153</v>
      </c>
      <c r="C50" s="10">
        <f>4872000*0.6</f>
        <v>2923200</v>
      </c>
    </row>
    <row r="51" spans="1:3" ht="38.25">
      <c r="A51" s="19" t="s">
        <v>98</v>
      </c>
      <c r="B51" s="16" t="s">
        <v>154</v>
      </c>
      <c r="C51" s="10">
        <f>1760000*0.6</f>
        <v>1056000</v>
      </c>
    </row>
    <row r="52" spans="1:3" ht="38.25">
      <c r="A52" s="19" t="s">
        <v>97</v>
      </c>
      <c r="B52" s="16" t="s">
        <v>155</v>
      </c>
      <c r="C52" s="10">
        <f>1310000*0.6</f>
        <v>786000</v>
      </c>
    </row>
    <row r="53" spans="1:3" ht="31.5">
      <c r="A53" s="31" t="s">
        <v>252</v>
      </c>
      <c r="B53" s="30" t="s">
        <v>156</v>
      </c>
      <c r="C53" s="9">
        <f>SUM(C54:C55)</f>
        <v>686010</v>
      </c>
    </row>
    <row r="54" spans="1:3" ht="25.5">
      <c r="A54" s="19" t="s">
        <v>78</v>
      </c>
      <c r="B54" s="16" t="s">
        <v>157</v>
      </c>
      <c r="C54" s="10">
        <v>549010</v>
      </c>
    </row>
    <row r="55" spans="1:3" ht="25.5">
      <c r="A55" s="19" t="s">
        <v>78</v>
      </c>
      <c r="B55" s="16" t="s">
        <v>158</v>
      </c>
      <c r="C55" s="10">
        <v>137000</v>
      </c>
    </row>
    <row r="56" spans="1:3" ht="31.5">
      <c r="A56" s="31" t="s">
        <v>7</v>
      </c>
      <c r="B56" s="30" t="s">
        <v>260</v>
      </c>
      <c r="C56" s="9">
        <f>SUM(C57:C58)</f>
        <v>2430062.27</v>
      </c>
    </row>
    <row r="57" spans="1:3" ht="38.25">
      <c r="A57" s="33" t="s">
        <v>89</v>
      </c>
      <c r="B57" s="16" t="s">
        <v>159</v>
      </c>
      <c r="C57" s="10">
        <v>2257878.09</v>
      </c>
    </row>
    <row r="58" spans="1:3" ht="38.25">
      <c r="A58" s="19" t="s">
        <v>253</v>
      </c>
      <c r="B58" s="16" t="s">
        <v>160</v>
      </c>
      <c r="C58" s="10">
        <v>172184.18</v>
      </c>
    </row>
    <row r="59" spans="1:3" ht="25.5" customHeight="1">
      <c r="A59" s="31" t="s">
        <v>6</v>
      </c>
      <c r="B59" s="30" t="s">
        <v>161</v>
      </c>
      <c r="C59" s="9">
        <f>SUM(C60:C129)</f>
        <v>2453295.4</v>
      </c>
    </row>
    <row r="60" spans="1:3" ht="89.25">
      <c r="A60" s="19" t="s">
        <v>71</v>
      </c>
      <c r="B60" s="16" t="s">
        <v>162</v>
      </c>
      <c r="C60" s="10">
        <v>49600</v>
      </c>
    </row>
    <row r="61" spans="1:3" ht="89.25">
      <c r="A61" s="19" t="s">
        <v>71</v>
      </c>
      <c r="B61" s="16" t="s">
        <v>163</v>
      </c>
      <c r="C61" s="10">
        <v>2080</v>
      </c>
    </row>
    <row r="62" spans="1:3" ht="63.75">
      <c r="A62" s="19" t="s">
        <v>70</v>
      </c>
      <c r="B62" s="16" t="s">
        <v>164</v>
      </c>
      <c r="C62" s="10">
        <v>4170</v>
      </c>
    </row>
    <row r="63" spans="1:3" ht="76.5">
      <c r="A63" s="19" t="s">
        <v>69</v>
      </c>
      <c r="B63" s="16" t="s">
        <v>165</v>
      </c>
      <c r="C63" s="10">
        <v>3330</v>
      </c>
    </row>
    <row r="64" spans="1:3" ht="63.75">
      <c r="A64" s="19" t="s">
        <v>68</v>
      </c>
      <c r="B64" s="16" t="s">
        <v>166</v>
      </c>
      <c r="C64" s="10">
        <v>700</v>
      </c>
    </row>
    <row r="65" spans="1:3" ht="63.75">
      <c r="A65" s="19" t="s">
        <v>68</v>
      </c>
      <c r="B65" s="16" t="s">
        <v>167</v>
      </c>
      <c r="C65" s="10">
        <v>12430</v>
      </c>
    </row>
    <row r="66" spans="1:3" ht="127.5">
      <c r="A66" s="19" t="s">
        <v>67</v>
      </c>
      <c r="B66" s="16" t="s">
        <v>168</v>
      </c>
      <c r="C66" s="18">
        <v>6740</v>
      </c>
    </row>
    <row r="67" spans="1:3" ht="102">
      <c r="A67" s="19" t="s">
        <v>66</v>
      </c>
      <c r="B67" s="16" t="s">
        <v>169</v>
      </c>
      <c r="C67" s="18">
        <v>2000</v>
      </c>
    </row>
    <row r="68" spans="1:3" ht="102">
      <c r="A68" s="19" t="s">
        <v>66</v>
      </c>
      <c r="B68" s="16" t="s">
        <v>170</v>
      </c>
      <c r="C68" s="10">
        <v>62190</v>
      </c>
    </row>
    <row r="69" spans="1:3" ht="89.25">
      <c r="A69" s="19" t="s">
        <v>87</v>
      </c>
      <c r="B69" s="16" t="s">
        <v>100</v>
      </c>
      <c r="C69" s="10">
        <v>1500</v>
      </c>
    </row>
    <row r="70" spans="1:3" ht="140.25">
      <c r="A70" s="19" t="s">
        <v>65</v>
      </c>
      <c r="B70" s="16" t="s">
        <v>171</v>
      </c>
      <c r="C70" s="10">
        <v>9810</v>
      </c>
    </row>
    <row r="71" spans="1:3" ht="76.5">
      <c r="A71" s="19" t="s">
        <v>64</v>
      </c>
      <c r="B71" s="16" t="s">
        <v>172</v>
      </c>
      <c r="C71" s="10">
        <v>19500</v>
      </c>
    </row>
    <row r="72" spans="1:3" ht="76.5">
      <c r="A72" s="19" t="s">
        <v>64</v>
      </c>
      <c r="B72" s="16" t="s">
        <v>173</v>
      </c>
      <c r="C72" s="10">
        <v>215080</v>
      </c>
    </row>
    <row r="73" spans="1:3" ht="76.5">
      <c r="A73" s="19" t="s">
        <v>63</v>
      </c>
      <c r="B73" s="16" t="s">
        <v>174</v>
      </c>
      <c r="C73" s="10">
        <v>22000</v>
      </c>
    </row>
    <row r="74" spans="1:3" ht="76.5">
      <c r="A74" s="19" t="s">
        <v>63</v>
      </c>
      <c r="B74" s="16" t="s">
        <v>175</v>
      </c>
      <c r="C74" s="10">
        <v>830</v>
      </c>
    </row>
    <row r="75" spans="1:3" ht="63.75">
      <c r="A75" s="19" t="s">
        <v>62</v>
      </c>
      <c r="B75" s="16" t="s">
        <v>176</v>
      </c>
      <c r="C75" s="10">
        <v>500</v>
      </c>
    </row>
    <row r="76" spans="1:3" ht="63.75">
      <c r="A76" s="19" t="s">
        <v>62</v>
      </c>
      <c r="B76" s="16" t="s">
        <v>177</v>
      </c>
      <c r="C76" s="10">
        <v>5440</v>
      </c>
    </row>
    <row r="77" spans="1:3" ht="76.5">
      <c r="A77" s="19" t="s">
        <v>61</v>
      </c>
      <c r="B77" s="16" t="s">
        <v>178</v>
      </c>
      <c r="C77" s="18">
        <v>51960</v>
      </c>
    </row>
    <row r="78" spans="1:3" ht="63.75">
      <c r="A78" s="19" t="s">
        <v>60</v>
      </c>
      <c r="B78" s="16" t="s">
        <v>179</v>
      </c>
      <c r="C78" s="18">
        <v>3300</v>
      </c>
    </row>
    <row r="79" spans="1:3" ht="63.75">
      <c r="A79" s="19" t="s">
        <v>60</v>
      </c>
      <c r="B79" s="16" t="s">
        <v>180</v>
      </c>
      <c r="C79" s="18">
        <v>38890</v>
      </c>
    </row>
    <row r="80" spans="1:3" ht="63.75">
      <c r="A80" s="19" t="s">
        <v>59</v>
      </c>
      <c r="B80" s="16" t="s">
        <v>181</v>
      </c>
      <c r="C80" s="18">
        <v>26110</v>
      </c>
    </row>
    <row r="81" spans="1:3" ht="102">
      <c r="A81" s="19" t="s">
        <v>254</v>
      </c>
      <c r="B81" s="16" t="s">
        <v>182</v>
      </c>
      <c r="C81" s="18">
        <v>500</v>
      </c>
    </row>
    <row r="82" spans="1:3" ht="89.25">
      <c r="A82" s="19" t="s">
        <v>101</v>
      </c>
      <c r="B82" s="16" t="s">
        <v>183</v>
      </c>
      <c r="C82" s="18">
        <v>9670</v>
      </c>
    </row>
    <row r="83" spans="1:3" ht="89.25">
      <c r="A83" s="19" t="s">
        <v>58</v>
      </c>
      <c r="B83" s="16" t="s">
        <v>184</v>
      </c>
      <c r="C83" s="18">
        <v>500</v>
      </c>
    </row>
    <row r="84" spans="1:3" ht="76.5">
      <c r="A84" s="19" t="s">
        <v>57</v>
      </c>
      <c r="B84" s="16" t="s">
        <v>185</v>
      </c>
      <c r="C84" s="18">
        <v>160000</v>
      </c>
    </row>
    <row r="85" spans="1:3" ht="76.5">
      <c r="A85" s="19" t="s">
        <v>113</v>
      </c>
      <c r="B85" s="16" t="s">
        <v>186</v>
      </c>
      <c r="C85" s="18">
        <v>50</v>
      </c>
    </row>
    <row r="86" spans="1:3" ht="63.75">
      <c r="A86" s="19" t="s">
        <v>56</v>
      </c>
      <c r="B86" s="16" t="s">
        <v>187</v>
      </c>
      <c r="C86" s="18">
        <v>2300</v>
      </c>
    </row>
    <row r="87" spans="1:3" ht="63.75">
      <c r="A87" s="19" t="s">
        <v>56</v>
      </c>
      <c r="B87" s="16" t="s">
        <v>188</v>
      </c>
      <c r="C87" s="18">
        <v>4670</v>
      </c>
    </row>
    <row r="88" spans="1:3" ht="89.25">
      <c r="A88" s="19" t="s">
        <v>55</v>
      </c>
      <c r="B88" s="16" t="s">
        <v>189</v>
      </c>
      <c r="C88" s="10">
        <v>35420</v>
      </c>
    </row>
    <row r="89" spans="1:3" ht="76.5">
      <c r="A89" s="19" t="s">
        <v>54</v>
      </c>
      <c r="B89" s="16" t="s">
        <v>190</v>
      </c>
      <c r="C89" s="10">
        <v>420</v>
      </c>
    </row>
    <row r="90" spans="1:3" ht="63.75">
      <c r="A90" s="33" t="s">
        <v>53</v>
      </c>
      <c r="B90" s="16" t="s">
        <v>191</v>
      </c>
      <c r="C90" s="10">
        <v>12500</v>
      </c>
    </row>
    <row r="91" spans="1:3" ht="89.25">
      <c r="A91" s="33" t="s">
        <v>52</v>
      </c>
      <c r="B91" s="16" t="s">
        <v>192</v>
      </c>
      <c r="C91" s="18">
        <v>1020</v>
      </c>
    </row>
    <row r="92" spans="1:3" ht="89.25">
      <c r="A92" s="33" t="s">
        <v>51</v>
      </c>
      <c r="B92" s="16" t="s">
        <v>193</v>
      </c>
      <c r="C92" s="10">
        <v>292760</v>
      </c>
    </row>
    <row r="93" spans="1:3" ht="76.5">
      <c r="A93" s="33" t="s">
        <v>50</v>
      </c>
      <c r="B93" s="16" t="s">
        <v>194</v>
      </c>
      <c r="C93" s="10">
        <v>170</v>
      </c>
    </row>
    <row r="94" spans="1:3" ht="89.25">
      <c r="A94" s="33" t="s">
        <v>255</v>
      </c>
      <c r="B94" s="16" t="s">
        <v>195</v>
      </c>
      <c r="C94" s="10">
        <v>0</v>
      </c>
    </row>
    <row r="95" spans="1:3" ht="76.5">
      <c r="A95" s="33" t="s">
        <v>49</v>
      </c>
      <c r="B95" s="16" t="s">
        <v>196</v>
      </c>
      <c r="C95" s="18">
        <v>31730</v>
      </c>
    </row>
    <row r="96" spans="1:3" ht="102">
      <c r="A96" s="33" t="s">
        <v>104</v>
      </c>
      <c r="B96" s="16" t="s">
        <v>197</v>
      </c>
      <c r="C96" s="10">
        <v>7680</v>
      </c>
    </row>
    <row r="97" spans="1:3" ht="102">
      <c r="A97" s="33" t="s">
        <v>48</v>
      </c>
      <c r="B97" s="16" t="s">
        <v>198</v>
      </c>
      <c r="C97" s="10">
        <v>7080</v>
      </c>
    </row>
    <row r="98" spans="1:3" ht="140.25">
      <c r="A98" s="33" t="s">
        <v>47</v>
      </c>
      <c r="B98" s="16" t="s">
        <v>199</v>
      </c>
      <c r="C98" s="18">
        <v>57500</v>
      </c>
    </row>
    <row r="99" spans="1:3" ht="89.25">
      <c r="A99" s="33" t="s">
        <v>46</v>
      </c>
      <c r="B99" s="16" t="s">
        <v>200</v>
      </c>
      <c r="C99" s="18">
        <v>19930</v>
      </c>
    </row>
    <row r="100" spans="1:3" ht="102">
      <c r="A100" s="33" t="s">
        <v>45</v>
      </c>
      <c r="B100" s="16" t="s">
        <v>201</v>
      </c>
      <c r="C100" s="18">
        <v>3880</v>
      </c>
    </row>
    <row r="101" spans="1:3" ht="114.75">
      <c r="A101" s="33" t="s">
        <v>44</v>
      </c>
      <c r="B101" s="16" t="s">
        <v>202</v>
      </c>
      <c r="C101" s="10">
        <v>3540</v>
      </c>
    </row>
    <row r="102" spans="1:3" ht="63.75">
      <c r="A102" s="33" t="s">
        <v>43</v>
      </c>
      <c r="B102" s="16" t="s">
        <v>203</v>
      </c>
      <c r="C102" s="10">
        <v>330</v>
      </c>
    </row>
    <row r="103" spans="1:3" ht="127.5">
      <c r="A103" s="33" t="s">
        <v>42</v>
      </c>
      <c r="B103" s="16" t="s">
        <v>204</v>
      </c>
      <c r="C103" s="18">
        <v>20050</v>
      </c>
    </row>
    <row r="104" spans="1:3" ht="127.5">
      <c r="A104" s="33" t="s">
        <v>42</v>
      </c>
      <c r="B104" s="16" t="s">
        <v>205</v>
      </c>
      <c r="C104" s="10">
        <v>73950</v>
      </c>
    </row>
    <row r="105" spans="1:3" ht="63.75">
      <c r="A105" s="33" t="s">
        <v>110</v>
      </c>
      <c r="B105" s="16" t="s">
        <v>206</v>
      </c>
      <c r="C105" s="10">
        <v>3500</v>
      </c>
    </row>
    <row r="106" spans="1:3" ht="89.25">
      <c r="A106" s="33" t="s">
        <v>41</v>
      </c>
      <c r="B106" s="16" t="s">
        <v>207</v>
      </c>
      <c r="C106" s="18">
        <v>5420</v>
      </c>
    </row>
    <row r="107" spans="1:3" ht="63.75">
      <c r="A107" s="33" t="s">
        <v>40</v>
      </c>
      <c r="B107" s="16" t="s">
        <v>208</v>
      </c>
      <c r="C107" s="18">
        <v>24450</v>
      </c>
    </row>
    <row r="108" spans="1:3" ht="102">
      <c r="A108" s="33" t="s">
        <v>105</v>
      </c>
      <c r="B108" s="16" t="s">
        <v>209</v>
      </c>
      <c r="C108" s="18">
        <v>3330</v>
      </c>
    </row>
    <row r="109" spans="1:3" ht="76.5">
      <c r="A109" s="33" t="s">
        <v>267</v>
      </c>
      <c r="B109" s="16" t="s">
        <v>266</v>
      </c>
      <c r="C109" s="18">
        <v>12500</v>
      </c>
    </row>
    <row r="110" spans="1:3" ht="114.75">
      <c r="A110" s="33" t="s">
        <v>39</v>
      </c>
      <c r="B110" s="16" t="s">
        <v>210</v>
      </c>
      <c r="C110" s="18">
        <v>3947.25</v>
      </c>
    </row>
    <row r="111" spans="1:3" ht="114.75">
      <c r="A111" s="33" t="s">
        <v>39</v>
      </c>
      <c r="B111" s="16" t="s">
        <v>211</v>
      </c>
      <c r="C111" s="7">
        <v>3750</v>
      </c>
    </row>
    <row r="112" spans="1:3" ht="63.75">
      <c r="A112" s="19" t="s">
        <v>38</v>
      </c>
      <c r="B112" s="16" t="s">
        <v>268</v>
      </c>
      <c r="C112" s="7">
        <v>500</v>
      </c>
    </row>
    <row r="113" spans="1:3" ht="63.75">
      <c r="A113" s="19" t="s">
        <v>38</v>
      </c>
      <c r="B113" s="16" t="s">
        <v>212</v>
      </c>
      <c r="C113" s="18">
        <v>1500</v>
      </c>
    </row>
    <row r="114" spans="1:3" ht="63.75">
      <c r="A114" s="19" t="s">
        <v>38</v>
      </c>
      <c r="B114" s="16" t="s">
        <v>213</v>
      </c>
      <c r="C114" s="18">
        <v>2740</v>
      </c>
    </row>
    <row r="115" spans="1:3" ht="89.25">
      <c r="A115" s="19" t="s">
        <v>106</v>
      </c>
      <c r="B115" s="16" t="s">
        <v>214</v>
      </c>
      <c r="C115" s="18">
        <v>1670</v>
      </c>
    </row>
    <row r="116" spans="1:3" ht="76.5">
      <c r="A116" s="19" t="s">
        <v>37</v>
      </c>
      <c r="B116" s="16" t="s">
        <v>215</v>
      </c>
      <c r="C116" s="18">
        <v>21670</v>
      </c>
    </row>
    <row r="117" spans="1:3" ht="178.5">
      <c r="A117" s="19" t="s">
        <v>36</v>
      </c>
      <c r="B117" s="16" t="s">
        <v>216</v>
      </c>
      <c r="C117" s="18">
        <v>1250</v>
      </c>
    </row>
    <row r="118" spans="1:3" ht="76.5">
      <c r="A118" s="19" t="s">
        <v>256</v>
      </c>
      <c r="B118" s="16" t="s">
        <v>217</v>
      </c>
      <c r="C118" s="18">
        <v>3330</v>
      </c>
    </row>
    <row r="119" spans="1:3" ht="89.25">
      <c r="A119" s="19" t="s">
        <v>35</v>
      </c>
      <c r="B119" s="16" t="s">
        <v>218</v>
      </c>
      <c r="C119" s="18">
        <v>170</v>
      </c>
    </row>
    <row r="120" spans="1:3" ht="89.25">
      <c r="A120" s="19" t="s">
        <v>107</v>
      </c>
      <c r="B120" s="16" t="s">
        <v>219</v>
      </c>
      <c r="C120" s="18">
        <v>7500</v>
      </c>
    </row>
    <row r="121" spans="1:3" ht="76.5">
      <c r="A121" s="19" t="s">
        <v>34</v>
      </c>
      <c r="B121" s="16" t="s">
        <v>220</v>
      </c>
      <c r="C121" s="18">
        <v>2890</v>
      </c>
    </row>
    <row r="122" spans="1:3" ht="76.5">
      <c r="A122" s="19" t="s">
        <v>34</v>
      </c>
      <c r="B122" s="16" t="s">
        <v>221</v>
      </c>
      <c r="C122" s="18">
        <v>1270</v>
      </c>
    </row>
    <row r="123" spans="1:3" ht="76.5">
      <c r="A123" s="19" t="s">
        <v>33</v>
      </c>
      <c r="B123" s="16" t="s">
        <v>222</v>
      </c>
      <c r="C123" s="18">
        <v>514410</v>
      </c>
    </row>
    <row r="124" spans="1:3" ht="63.75">
      <c r="A124" s="19" t="s">
        <v>32</v>
      </c>
      <c r="B124" s="16" t="s">
        <v>223</v>
      </c>
      <c r="C124" s="18">
        <v>33000</v>
      </c>
    </row>
    <row r="125" spans="1:3" ht="63.75">
      <c r="A125" s="19" t="s">
        <v>32</v>
      </c>
      <c r="B125" s="16" t="s">
        <v>224</v>
      </c>
      <c r="C125" s="18">
        <v>91910</v>
      </c>
    </row>
    <row r="126" spans="1:3" ht="63.75">
      <c r="A126" s="19" t="s">
        <v>108</v>
      </c>
      <c r="B126" s="16" t="s">
        <v>225</v>
      </c>
      <c r="C126" s="18">
        <v>31230</v>
      </c>
    </row>
    <row r="127" spans="1:3" ht="51">
      <c r="A127" s="33" t="s">
        <v>80</v>
      </c>
      <c r="B127" s="16" t="s">
        <v>226</v>
      </c>
      <c r="C127" s="18">
        <v>1000</v>
      </c>
    </row>
    <row r="128" spans="1:3" ht="102">
      <c r="A128" s="19" t="s">
        <v>5</v>
      </c>
      <c r="B128" s="16" t="s">
        <v>227</v>
      </c>
      <c r="C128" s="7">
        <v>348.15</v>
      </c>
    </row>
    <row r="129" spans="1:3" ht="51">
      <c r="A129" s="33" t="s">
        <v>82</v>
      </c>
      <c r="B129" s="16" t="s">
        <v>228</v>
      </c>
      <c r="C129" s="10">
        <v>396200</v>
      </c>
    </row>
    <row r="130" spans="1:3" ht="25.5" customHeight="1">
      <c r="A130" s="39" t="s">
        <v>4</v>
      </c>
      <c r="B130" s="40" t="s">
        <v>229</v>
      </c>
      <c r="C130" s="41">
        <f>C131</f>
        <v>2206835370.9900002</v>
      </c>
    </row>
    <row r="131" spans="1:3" ht="31.5">
      <c r="A131" s="34" t="s">
        <v>257</v>
      </c>
      <c r="B131" s="35" t="s">
        <v>230</v>
      </c>
      <c r="C131" s="6">
        <f>C132+C135+C141+C152</f>
        <v>2206835370.9900002</v>
      </c>
    </row>
    <row r="132" spans="1:3" ht="31.5">
      <c r="A132" s="11" t="s">
        <v>3</v>
      </c>
      <c r="B132" s="12" t="s">
        <v>258</v>
      </c>
      <c r="C132" s="8">
        <f>C133+C134</f>
        <v>538635131.86</v>
      </c>
    </row>
    <row r="133" spans="1:3" ht="38.25">
      <c r="A133" s="15" t="s">
        <v>96</v>
      </c>
      <c r="B133" s="17" t="s">
        <v>231</v>
      </c>
      <c r="C133" s="7">
        <v>323279185.06</v>
      </c>
    </row>
    <row r="134" spans="1:3" ht="25.5">
      <c r="A134" s="15" t="s">
        <v>270</v>
      </c>
      <c r="B134" s="17" t="s">
        <v>269</v>
      </c>
      <c r="C134" s="7">
        <v>215355946.8</v>
      </c>
    </row>
    <row r="135" spans="1:3" ht="31.5">
      <c r="A135" s="11" t="s">
        <v>2</v>
      </c>
      <c r="B135" s="12" t="s">
        <v>232</v>
      </c>
      <c r="C135" s="8">
        <f>SUM(C136:C140)</f>
        <v>289698545.02000004</v>
      </c>
    </row>
    <row r="136" spans="1:3" ht="51">
      <c r="A136" s="15" t="s">
        <v>77</v>
      </c>
      <c r="B136" s="17" t="s">
        <v>233</v>
      </c>
      <c r="C136" s="7">
        <v>72627568.17</v>
      </c>
    </row>
    <row r="137" spans="1:3" ht="51">
      <c r="A137" s="15" t="s">
        <v>76</v>
      </c>
      <c r="B137" s="17" t="s">
        <v>234</v>
      </c>
      <c r="C137" s="7">
        <v>3416050</v>
      </c>
    </row>
    <row r="138" spans="1:3" ht="25.5">
      <c r="A138" s="15" t="s">
        <v>112</v>
      </c>
      <c r="B138" s="17" t="s">
        <v>235</v>
      </c>
      <c r="C138" s="7">
        <v>119743.79</v>
      </c>
    </row>
    <row r="139" spans="1:3" ht="25.5">
      <c r="A139" s="15" t="s">
        <v>79</v>
      </c>
      <c r="B139" s="17" t="s">
        <v>271</v>
      </c>
      <c r="C139" s="7">
        <v>213463265.26</v>
      </c>
    </row>
    <row r="140" spans="1:3" ht="15.75">
      <c r="A140" s="15" t="s">
        <v>81</v>
      </c>
      <c r="B140" s="17" t="s">
        <v>236</v>
      </c>
      <c r="C140" s="7">
        <v>71917.8</v>
      </c>
    </row>
    <row r="141" spans="1:3" ht="31.5">
      <c r="A141" s="36" t="s">
        <v>1</v>
      </c>
      <c r="B141" s="13" t="s">
        <v>237</v>
      </c>
      <c r="C141" s="8">
        <f>SUM(C142:C151)</f>
        <v>1378018874.4</v>
      </c>
    </row>
    <row r="142" spans="1:3" ht="25.5">
      <c r="A142" s="15" t="s">
        <v>75</v>
      </c>
      <c r="B142" s="17" t="s">
        <v>238</v>
      </c>
      <c r="C142" s="7">
        <f>7000</f>
        <v>7000</v>
      </c>
    </row>
    <row r="143" spans="1:3" ht="25.5">
      <c r="A143" s="15" t="s">
        <v>75</v>
      </c>
      <c r="B143" s="17" t="s">
        <v>239</v>
      </c>
      <c r="C143" s="7">
        <f>902412.98+70000</f>
        <v>972412.98</v>
      </c>
    </row>
    <row r="144" spans="1:3" ht="25.5">
      <c r="A144" s="15" t="s">
        <v>75</v>
      </c>
      <c r="B144" s="17" t="s">
        <v>240</v>
      </c>
      <c r="C144" s="7">
        <f>5662380.94+68677+13603563.21</f>
        <v>19334621.150000002</v>
      </c>
    </row>
    <row r="145" spans="1:3" ht="51">
      <c r="A145" s="15" t="s">
        <v>74</v>
      </c>
      <c r="B145" s="17" t="s">
        <v>241</v>
      </c>
      <c r="C145" s="7">
        <v>39119402</v>
      </c>
    </row>
    <row r="146" spans="1:3" ht="51">
      <c r="A146" s="15" t="s">
        <v>88</v>
      </c>
      <c r="B146" s="17" t="s">
        <v>242</v>
      </c>
      <c r="C146" s="7">
        <v>2872912.08</v>
      </c>
    </row>
    <row r="147" spans="1:3" ht="51">
      <c r="A147" s="15" t="s">
        <v>86</v>
      </c>
      <c r="B147" s="17" t="s">
        <v>243</v>
      </c>
      <c r="C147" s="7">
        <v>4482.83</v>
      </c>
    </row>
    <row r="148" spans="1:3" ht="89.25">
      <c r="A148" s="15" t="s">
        <v>265</v>
      </c>
      <c r="B148" s="17" t="s">
        <v>244</v>
      </c>
      <c r="C148" s="7">
        <v>49960880</v>
      </c>
    </row>
    <row r="149" spans="1:3" ht="15.75">
      <c r="A149" s="15" t="s">
        <v>95</v>
      </c>
      <c r="B149" s="17" t="s">
        <v>245</v>
      </c>
      <c r="C149" s="7">
        <v>15897227.09</v>
      </c>
    </row>
    <row r="150" spans="1:3" ht="15.75">
      <c r="A150" s="15" t="s">
        <v>73</v>
      </c>
      <c r="B150" s="17" t="s">
        <v>246</v>
      </c>
      <c r="C150" s="7">
        <v>3404436.27</v>
      </c>
    </row>
    <row r="151" spans="1:3" ht="15.75">
      <c r="A151" s="15" t="s">
        <v>73</v>
      </c>
      <c r="B151" s="17" t="s">
        <v>247</v>
      </c>
      <c r="C151" s="7">
        <v>1246445500</v>
      </c>
    </row>
    <row r="152" spans="1:3" ht="25.5" customHeight="1">
      <c r="A152" s="36" t="s">
        <v>0</v>
      </c>
      <c r="B152" s="37" t="s">
        <v>248</v>
      </c>
      <c r="C152" s="8">
        <f>SUM(C153:C154)</f>
        <v>482819.71</v>
      </c>
    </row>
    <row r="153" spans="1:3" ht="25.5">
      <c r="A153" s="15" t="s">
        <v>72</v>
      </c>
      <c r="B153" s="17" t="s">
        <v>249</v>
      </c>
      <c r="C153" s="7">
        <f>7674.04+473406.83</f>
        <v>481080.87</v>
      </c>
    </row>
    <row r="154" spans="1:3" ht="25.5">
      <c r="A154" s="15" t="s">
        <v>72</v>
      </c>
      <c r="B154" s="17" t="s">
        <v>250</v>
      </c>
      <c r="C154" s="7">
        <f>1738.84</f>
        <v>1738.84</v>
      </c>
    </row>
    <row r="155" spans="1:3" ht="25.5" customHeight="1">
      <c r="A155" s="42" t="s">
        <v>279</v>
      </c>
      <c r="B155" s="43"/>
      <c r="C155" s="44">
        <f>C9+C130</f>
        <v>3205444894.7405005</v>
      </c>
    </row>
  </sheetData>
  <sheetProtection/>
  <mergeCells count="3">
    <mergeCell ref="A3:C3"/>
    <mergeCell ref="A4:C4"/>
    <mergeCell ref="A5:C5"/>
  </mergeCells>
  <printOptions/>
  <pageMargins left="0.984251968503937" right="0.15748031496062992" top="0.6299212598425197" bottom="0.2755905511811024" header="0.31496062992125984" footer="0.31496062992125984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User</cp:lastModifiedBy>
  <cp:lastPrinted>2023-11-10T08:33:05Z</cp:lastPrinted>
  <dcterms:created xsi:type="dcterms:W3CDTF">2015-06-05T18:19:34Z</dcterms:created>
  <dcterms:modified xsi:type="dcterms:W3CDTF">2023-12-18T12:07:32Z</dcterms:modified>
  <cp:category/>
  <cp:version/>
  <cp:contentType/>
  <cp:contentStatus/>
</cp:coreProperties>
</file>